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125" yWindow="405" windowWidth="20730" windowHeight="11760" tabRatio="500"/>
  </bookViews>
  <sheets>
    <sheet name="Sheet1" sheetId="1" r:id="rId1"/>
    <sheet name="Sheet2" sheetId="2" r:id="rId2"/>
  </sheets>
  <definedNames>
    <definedName name="_xlnm.Print_Area" localSheetId="0">Sheet1!$A$1:$R$19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1" l="1"/>
  <c r="H14" i="1"/>
  <c r="E17" i="1"/>
  <c r="I14" i="1"/>
  <c r="G17" i="1"/>
  <c r="J14" i="1"/>
  <c r="K14" i="1"/>
  <c r="L14" i="1"/>
  <c r="H13" i="1"/>
  <c r="I13" i="1"/>
  <c r="J13" i="1"/>
  <c r="K13" i="1"/>
  <c r="L13" i="1"/>
  <c r="H12" i="1"/>
  <c r="I12" i="1"/>
  <c r="J12" i="1"/>
  <c r="K12" i="1"/>
  <c r="L12" i="1"/>
  <c r="H11" i="1"/>
  <c r="I11" i="1"/>
  <c r="J11" i="1"/>
  <c r="K11" i="1"/>
  <c r="L11" i="1"/>
  <c r="H10" i="1"/>
  <c r="I10" i="1"/>
  <c r="J10" i="1"/>
  <c r="K10" i="1"/>
  <c r="L10" i="1"/>
  <c r="H9" i="1"/>
  <c r="I9" i="1"/>
  <c r="J9" i="1"/>
  <c r="K9" i="1"/>
  <c r="L9" i="1"/>
  <c r="H8" i="1"/>
  <c r="I8" i="1"/>
  <c r="J8" i="1"/>
  <c r="K8" i="1"/>
  <c r="L8" i="1"/>
  <c r="H7" i="1"/>
  <c r="I7" i="1"/>
  <c r="J7" i="1"/>
  <c r="K7" i="1"/>
  <c r="L7" i="1"/>
  <c r="H6" i="1"/>
  <c r="I6" i="1"/>
  <c r="J6" i="1"/>
  <c r="K6" i="1"/>
  <c r="L6" i="1"/>
  <c r="H5" i="1"/>
  <c r="I5" i="1"/>
  <c r="J5" i="1"/>
  <c r="K5" i="1"/>
  <c r="L5" i="1"/>
  <c r="H4" i="1"/>
  <c r="I4" i="1"/>
  <c r="J4" i="1"/>
  <c r="K4" i="1"/>
  <c r="L4" i="1"/>
  <c r="H3" i="1"/>
  <c r="I3" i="1"/>
  <c r="J3" i="1"/>
  <c r="K3" i="1"/>
  <c r="L3" i="1"/>
  <c r="H2" i="1"/>
  <c r="I2" i="1"/>
  <c r="J2" i="1"/>
  <c r="K2" i="1"/>
  <c r="L2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O14" i="1"/>
  <c r="P14" i="1"/>
  <c r="O13" i="1"/>
  <c r="P13" i="1"/>
  <c r="O12" i="1"/>
  <c r="P12" i="1"/>
  <c r="O11" i="1"/>
  <c r="P11" i="1"/>
  <c r="M10" i="1"/>
  <c r="O10" i="1"/>
  <c r="P10" i="1"/>
  <c r="M9" i="1"/>
  <c r="O9" i="1"/>
  <c r="P9" i="1"/>
  <c r="O8" i="1"/>
  <c r="P8" i="1"/>
  <c r="O7" i="1"/>
  <c r="P7" i="1"/>
  <c r="M6" i="1"/>
  <c r="O6" i="1"/>
  <c r="P6" i="1"/>
  <c r="M5" i="1"/>
  <c r="O5" i="1"/>
  <c r="P5" i="1"/>
  <c r="O4" i="1"/>
  <c r="P4" i="1"/>
  <c r="O3" i="1"/>
  <c r="P3" i="1"/>
  <c r="M2" i="1"/>
  <c r="O2" i="1"/>
  <c r="P2" i="1"/>
  <c r="N17" i="1"/>
  <c r="N15" i="1"/>
  <c r="O17" i="1"/>
  <c r="O15" i="1"/>
  <c r="P15" i="1"/>
  <c r="P17" i="1"/>
  <c r="M15" i="1"/>
  <c r="M17" i="1"/>
  <c r="Q17" i="1"/>
  <c r="Q15" i="1"/>
  <c r="R15" i="1"/>
  <c r="L15" i="1"/>
  <c r="R17" i="1"/>
  <c r="L17" i="1"/>
  <c r="K17" i="1"/>
  <c r="J17" i="1"/>
  <c r="I17" i="1"/>
  <c r="H17" i="1"/>
  <c r="F17" i="1"/>
</calcChain>
</file>

<file path=xl/sharedStrings.xml><?xml version="1.0" encoding="utf-8"?>
<sst xmlns="http://schemas.openxmlformats.org/spreadsheetml/2006/main" count="81" uniqueCount="78">
  <si>
    <t>Skupina</t>
  </si>
  <si>
    <t>Vedoucí</t>
  </si>
  <si>
    <t>Suma IF</t>
  </si>
  <si>
    <t>Počty lidí</t>
  </si>
  <si>
    <t>Suma RIV</t>
  </si>
  <si>
    <t>Režie+/-</t>
  </si>
  <si>
    <t>% IF</t>
  </si>
  <si>
    <t>% RIV</t>
  </si>
  <si>
    <t>Anger</t>
    <phoneticPr fontId="0" type="noConversion"/>
  </si>
  <si>
    <t>LVB</t>
  </si>
  <si>
    <t>Kaňka</t>
  </si>
  <si>
    <t>4 (6)</t>
  </si>
  <si>
    <t>LBMBZB</t>
  </si>
  <si>
    <t>Kubelka</t>
  </si>
  <si>
    <t>LBRP</t>
  </si>
  <si>
    <t>Juhás</t>
  </si>
  <si>
    <t>10 (17)</t>
  </si>
  <si>
    <t>LEŽ</t>
  </si>
  <si>
    <t>Míšek</t>
  </si>
  <si>
    <t>LID</t>
  </si>
  <si>
    <t>Šolc</t>
  </si>
  <si>
    <t>LBN</t>
  </si>
  <si>
    <t>Červinková</t>
  </si>
  <si>
    <t>7 (10)</t>
  </si>
  <si>
    <t>LME</t>
  </si>
  <si>
    <t>Kotlik</t>
  </si>
  <si>
    <t>LGR</t>
  </si>
  <si>
    <t>Ráb</t>
  </si>
  <si>
    <t>12 (17)</t>
  </si>
  <si>
    <t>LEGS</t>
  </si>
  <si>
    <t>Macholán</t>
  </si>
  <si>
    <t>LAM</t>
  </si>
  <si>
    <t>Kopečný</t>
  </si>
  <si>
    <t>5 (9)</t>
  </si>
  <si>
    <t>Celkem</t>
  </si>
  <si>
    <t>30 %F</t>
  </si>
  <si>
    <t xml:space="preserve"> %   průměr</t>
  </si>
  <si>
    <t>Exam</t>
  </si>
  <si>
    <t>40 %F</t>
  </si>
  <si>
    <t>LMM</t>
  </si>
  <si>
    <t>Buchtová</t>
  </si>
  <si>
    <t>2 (6)</t>
  </si>
  <si>
    <t>Celkem 2016</t>
  </si>
  <si>
    <r>
      <t>Re</t>
    </r>
    <r>
      <rPr>
        <b/>
        <sz val="9"/>
        <rFont val="Arial"/>
      </rPr>
      <t>ž</t>
    </r>
    <r>
      <rPr>
        <b/>
        <sz val="9"/>
        <rFont val="Arial Rounded MT Bold"/>
      </rPr>
      <t>ie   +/- upr.</t>
    </r>
  </si>
  <si>
    <r>
      <t>Ková</t>
    </r>
    <r>
      <rPr>
        <b/>
        <sz val="9"/>
        <color theme="1"/>
        <rFont val="Arial"/>
      </rPr>
      <t>ř</t>
    </r>
    <r>
      <rPr>
        <b/>
        <sz val="9"/>
        <color theme="1"/>
        <rFont val="Arial Rounded MT Bold"/>
      </rPr>
      <t>ová</t>
    </r>
  </si>
  <si>
    <t>Vysvětlivky:</t>
  </si>
  <si>
    <t>Váha:</t>
  </si>
  <si>
    <r>
      <t>% Re</t>
    </r>
    <r>
      <rPr>
        <b/>
        <sz val="9"/>
        <color theme="1"/>
        <rFont val="Myriad Pro Bold"/>
      </rPr>
      <t>ž</t>
    </r>
    <r>
      <rPr>
        <b/>
        <sz val="9"/>
        <color theme="1"/>
        <rFont val="Arial Rounded MT Bold"/>
      </rPr>
      <t>ie +/- upr.</t>
    </r>
  </si>
  <si>
    <t>Peníze skutečné 2014</t>
  </si>
  <si>
    <t>Sloupec D - celková suma IF dosažená členy laboratoře za 2009-2014</t>
  </si>
  <si>
    <t>Sloupec E - celková suma RIV dosažená členy laboratoře za 2009-2014</t>
  </si>
  <si>
    <t>Sloupec H - podíl dané laboratoře na celkové produkci IF ústavu (řádek 17) vyjadřený v %</t>
  </si>
  <si>
    <t>Sloupec I - podíl dané laboratoře na celkové RIV produkci ústavu (řádek 17) vyjadřený v %</t>
  </si>
  <si>
    <t>Sloupec J - podíl dané laboratoře na celkovém příspěvku k režijním nákladům ústavu (řádek 17) vyjadřený v %</t>
  </si>
  <si>
    <t>Sloupec K - průměr z předchozích 3 parametrů s váhou: 40% IF, 30% RIV, 30% režie (viz řádek 19)</t>
  </si>
  <si>
    <t>Sloupec P - součet sloupců N a O (30% dle výkonu, 70% dle pevně stanovených částek)</t>
  </si>
  <si>
    <t>Sloupec Q - skutečně čerpané prostředky na laboratoře v roce 2014</t>
  </si>
  <si>
    <t xml:space="preserve">Sloupec F - přínosy laboratoře z grantů (režie) mínus výdaje laboratoře v rámci čerpání os. či lab. režií, výdaje na zvířata apod. </t>
  </si>
  <si>
    <t>Sloupec G - sloupec F upravené na nezáporné hodnoty v rámci Examu</t>
  </si>
  <si>
    <t>Peníze 100% dle výkonu</t>
  </si>
  <si>
    <t>Sloupec L - rozdělení disponibilních prostředků ústavu (15,25 mil Kč) na základě výkonostních kritérií (100% dle výkonu)</t>
  </si>
  <si>
    <t>Peníze skutečné 2015</t>
  </si>
  <si>
    <t>2016 30 %  výkon</t>
  </si>
  <si>
    <t>2016 70 %  fix</t>
  </si>
  <si>
    <t>Sloupec M - rozdělení disponibilních prostředků ústavu (15,25 mil Kč) na základě pevně stanovených částek - viz přiložený word dokument (0% dle výkonu)</t>
  </si>
  <si>
    <t>Sloupec O - rozdělení alikvotní části disponibilních prostředků ústavu (10,67 mil Kč) na základě pevně stanovených částek - viz přiložený word dokument (70% dle pevných částek)</t>
  </si>
  <si>
    <t>Sloupec N -rozdělení alikvotní části disponibilních prostředků ústavu (4,58 mil Kč) na základě výkonostních kritérií (30% dle výkonu)</t>
  </si>
  <si>
    <t xml:space="preserve">Sloupec R - skutečně čerpané prostředky na laboratoře v roce 2015 </t>
  </si>
  <si>
    <t>Peníze 100% dle velikosti*</t>
  </si>
  <si>
    <t>LAPA</t>
  </si>
  <si>
    <t>LKBD</t>
  </si>
  <si>
    <t>*  LKBD, LAPA, LBRP, LID, LBN - sloupec M = x0.9</t>
  </si>
  <si>
    <t>4 (9)</t>
  </si>
  <si>
    <t>1 (3)</t>
  </si>
  <si>
    <t>5 (15)</t>
  </si>
  <si>
    <t>4 (5)</t>
  </si>
  <si>
    <t>3 (5)</t>
  </si>
  <si>
    <t>63 (114)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</si>
</sst>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Arial Rounded MT Bold"/>
    </font>
    <font>
      <b/>
      <sz val="9"/>
      <name val="Arial Rounded MT Bold"/>
    </font>
    <font>
      <b/>
      <sz val="9"/>
      <name val="Arial"/>
    </font>
    <font>
      <b/>
      <sz val="9"/>
      <color rgb="FF000000"/>
      <name val="Arial Rounded MT Bold"/>
    </font>
    <font>
      <b/>
      <sz val="9"/>
      <color theme="1"/>
      <name val="Calibri"/>
      <scheme val="minor"/>
    </font>
    <font>
      <b/>
      <sz val="9"/>
      <color theme="1"/>
      <name val="Arial"/>
    </font>
    <font>
      <b/>
      <sz val="9"/>
      <color theme="0" tint="-0.249977111117893"/>
      <name val="Arial Rounded MT Bold"/>
    </font>
    <font>
      <b/>
      <sz val="9"/>
      <color theme="1"/>
      <name val="Myriad Pro Bold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0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6">
    <xf numFmtId="0" fontId="0" fillId="0" borderId="0" xfId="0"/>
    <xf numFmtId="2" fontId="0" fillId="0" borderId="0" xfId="0" applyNumberFormat="1"/>
    <xf numFmtId="0" fontId="2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 wrapText="1"/>
    </xf>
    <xf numFmtId="9" fontId="6" fillId="0" borderId="2" xfId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 wrapText="1"/>
    </xf>
    <xf numFmtId="9" fontId="9" fillId="0" borderId="2" xfId="0" applyNumberFormat="1" applyFont="1" applyBorder="1" applyAlignment="1">
      <alignment horizontal="right"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6" fillId="0" borderId="5" xfId="0" applyFont="1" applyBorder="1"/>
    <xf numFmtId="0" fontId="6" fillId="0" borderId="6" xfId="0" applyFont="1" applyBorder="1"/>
    <xf numFmtId="164" fontId="7" fillId="0" borderId="6" xfId="0" applyNumberFormat="1" applyFont="1" applyBorder="1"/>
    <xf numFmtId="0" fontId="6" fillId="0" borderId="6" xfId="0" applyFont="1" applyBorder="1" applyAlignment="1">
      <alignment horizontal="center" vertical="center"/>
    </xf>
    <xf numFmtId="164" fontId="7" fillId="5" borderId="6" xfId="0" applyNumberFormat="1" applyFont="1" applyFill="1" applyBorder="1"/>
    <xf numFmtId="3" fontId="7" fillId="0" borderId="6" xfId="0" applyNumberFormat="1" applyFont="1" applyBorder="1"/>
    <xf numFmtId="2" fontId="6" fillId="0" borderId="6" xfId="0" applyNumberFormat="1" applyFont="1" applyBorder="1"/>
    <xf numFmtId="2" fontId="6" fillId="0" borderId="7" xfId="0" applyNumberFormat="1" applyFont="1" applyBorder="1"/>
    <xf numFmtId="2" fontId="6" fillId="2" borderId="7" xfId="0" applyNumberFormat="1" applyFont="1" applyFill="1" applyBorder="1"/>
    <xf numFmtId="2" fontId="7" fillId="2" borderId="8" xfId="0" applyNumberFormat="1" applyFont="1" applyFill="1" applyBorder="1"/>
    <xf numFmtId="0" fontId="6" fillId="0" borderId="9" xfId="0" applyFont="1" applyBorder="1"/>
    <xf numFmtId="0" fontId="6" fillId="0" borderId="10" xfId="0" applyFont="1" applyBorder="1"/>
    <xf numFmtId="164" fontId="7" fillId="0" borderId="10" xfId="0" applyNumberFormat="1" applyFont="1" applyBorder="1"/>
    <xf numFmtId="16" fontId="6" fillId="0" borderId="10" xfId="0" applyNumberFormat="1" applyFont="1" applyBorder="1" applyAlignment="1">
      <alignment horizontal="center"/>
    </xf>
    <xf numFmtId="164" fontId="7" fillId="5" borderId="10" xfId="0" applyNumberFormat="1" applyFont="1" applyFill="1" applyBorder="1"/>
    <xf numFmtId="3" fontId="7" fillId="0" borderId="10" xfId="0" applyNumberFormat="1" applyFont="1" applyBorder="1"/>
    <xf numFmtId="2" fontId="6" fillId="0" borderId="10" xfId="0" applyNumberFormat="1" applyFont="1" applyBorder="1"/>
    <xf numFmtId="2" fontId="6" fillId="0" borderId="11" xfId="0" applyNumberFormat="1" applyFont="1" applyBorder="1"/>
    <xf numFmtId="2" fontId="6" fillId="3" borderId="11" xfId="0" applyNumberFormat="1" applyFont="1" applyFill="1" applyBorder="1"/>
    <xf numFmtId="2" fontId="6" fillId="3" borderId="12" xfId="0" applyNumberFormat="1" applyFont="1" applyFill="1" applyBorder="1"/>
    <xf numFmtId="0" fontId="6" fillId="0" borderId="10" xfId="0" applyFont="1" applyBorder="1" applyAlignment="1">
      <alignment horizontal="center"/>
    </xf>
    <xf numFmtId="2" fontId="9" fillId="0" borderId="6" xfId="0" applyNumberFormat="1" applyFont="1" applyBorder="1"/>
    <xf numFmtId="2" fontId="9" fillId="2" borderId="12" xfId="0" applyNumberFormat="1" applyFont="1" applyFill="1" applyBorder="1"/>
    <xf numFmtId="2" fontId="9" fillId="0" borderId="10" xfId="0" applyNumberFormat="1" applyFont="1" applyBorder="1"/>
    <xf numFmtId="2" fontId="6" fillId="5" borderId="11" xfId="0" applyNumberFormat="1" applyFont="1" applyFill="1" applyBorder="1"/>
    <xf numFmtId="2" fontId="9" fillId="5" borderId="12" xfId="0" applyNumberFormat="1" applyFont="1" applyFill="1" applyBorder="1"/>
    <xf numFmtId="2" fontId="6" fillId="2" borderId="11" xfId="0" applyNumberFormat="1" applyFont="1" applyFill="1" applyBorder="1"/>
    <xf numFmtId="2" fontId="9" fillId="3" borderId="12" xfId="0" applyNumberFormat="1" applyFont="1" applyFill="1" applyBorder="1"/>
    <xf numFmtId="0" fontId="6" fillId="0" borderId="13" xfId="0" applyFont="1" applyBorder="1"/>
    <xf numFmtId="0" fontId="6" fillId="0" borderId="14" xfId="0" applyFont="1" applyBorder="1"/>
    <xf numFmtId="164" fontId="7" fillId="0" borderId="14" xfId="0" applyNumberFormat="1" applyFont="1" applyBorder="1"/>
    <xf numFmtId="0" fontId="6" fillId="0" borderId="14" xfId="0" applyFont="1" applyBorder="1" applyAlignment="1">
      <alignment horizontal="center"/>
    </xf>
    <xf numFmtId="164" fontId="7" fillId="5" borderId="14" xfId="0" applyNumberFormat="1" applyFont="1" applyFill="1" applyBorder="1"/>
    <xf numFmtId="3" fontId="7" fillId="0" borderId="14" xfId="0" applyNumberFormat="1" applyFont="1" applyBorder="1"/>
    <xf numFmtId="2" fontId="6" fillId="0" borderId="14" xfId="0" applyNumberFormat="1" applyFont="1" applyBorder="1"/>
    <xf numFmtId="2" fontId="6" fillId="0" borderId="21" xfId="0" applyNumberFormat="1" applyFont="1" applyBorder="1"/>
    <xf numFmtId="2" fontId="9" fillId="5" borderId="15" xfId="0" applyNumberFormat="1" applyFont="1" applyFill="1" applyBorder="1"/>
    <xf numFmtId="0" fontId="6" fillId="0" borderId="16" xfId="0" applyFont="1" applyBorder="1"/>
    <xf numFmtId="0" fontId="6" fillId="0" borderId="17" xfId="0" applyFont="1" applyBorder="1"/>
    <xf numFmtId="164" fontId="7" fillId="0" borderId="17" xfId="0" applyNumberFormat="1" applyFont="1" applyBorder="1"/>
    <xf numFmtId="0" fontId="7" fillId="0" borderId="17" xfId="0" applyFont="1" applyBorder="1"/>
    <xf numFmtId="164" fontId="12" fillId="0" borderId="17" xfId="0" applyNumberFormat="1" applyFont="1" applyBorder="1"/>
    <xf numFmtId="3" fontId="12" fillId="0" borderId="17" xfId="0" applyNumberFormat="1" applyFont="1" applyBorder="1"/>
    <xf numFmtId="2" fontId="6" fillId="0" borderId="17" xfId="0" applyNumberFormat="1" applyFont="1" applyBorder="1"/>
    <xf numFmtId="2" fontId="6" fillId="4" borderId="17" xfId="0" applyNumberFormat="1" applyFont="1" applyFill="1" applyBorder="1"/>
    <xf numFmtId="4" fontId="6" fillId="4" borderId="17" xfId="0" applyNumberFormat="1" applyFont="1" applyFill="1" applyBorder="1"/>
    <xf numFmtId="4" fontId="6" fillId="4" borderId="7" xfId="0" applyNumberFormat="1" applyFont="1" applyFill="1" applyBorder="1"/>
    <xf numFmtId="2" fontId="6" fillId="4" borderId="8" xfId="0" applyNumberFormat="1" applyFont="1" applyFill="1" applyBorder="1"/>
    <xf numFmtId="0" fontId="7" fillId="0" borderId="10" xfId="0" applyNumberFormat="1" applyFont="1" applyBorder="1"/>
    <xf numFmtId="4" fontId="6" fillId="0" borderId="10" xfId="0" applyNumberFormat="1" applyFont="1" applyBorder="1"/>
    <xf numFmtId="4" fontId="6" fillId="0" borderId="11" xfId="0" applyNumberFormat="1" applyFont="1" applyBorder="1"/>
    <xf numFmtId="2" fontId="6" fillId="0" borderId="12" xfId="0" applyNumberFormat="1" applyFont="1" applyBorder="1"/>
    <xf numFmtId="0" fontId="7" fillId="0" borderId="9" xfId="0" applyFont="1" applyBorder="1"/>
    <xf numFmtId="0" fontId="7" fillId="0" borderId="10" xfId="0" applyFont="1" applyBorder="1"/>
    <xf numFmtId="3" fontId="6" fillId="0" borderId="10" xfId="0" applyNumberFormat="1" applyFont="1" applyBorder="1"/>
    <xf numFmtId="0" fontId="6" fillId="0" borderId="11" xfId="0" applyFont="1" applyBorder="1"/>
    <xf numFmtId="2" fontId="10" fillId="0" borderId="12" xfId="0" applyNumberFormat="1" applyFont="1" applyBorder="1"/>
    <xf numFmtId="0" fontId="6" fillId="0" borderId="18" xfId="0" applyFont="1" applyBorder="1"/>
    <xf numFmtId="0" fontId="6" fillId="0" borderId="19" xfId="0" applyFont="1" applyBorder="1"/>
    <xf numFmtId="3" fontId="6" fillId="0" borderId="19" xfId="0" applyNumberFormat="1" applyFont="1" applyBorder="1"/>
    <xf numFmtId="9" fontId="6" fillId="0" borderId="19" xfId="1" applyFont="1" applyBorder="1"/>
    <xf numFmtId="0" fontId="6" fillId="0" borderId="20" xfId="0" applyFont="1" applyBorder="1"/>
    <xf numFmtId="2" fontId="10" fillId="0" borderId="15" xfId="0" applyNumberFormat="1" applyFont="1" applyBorder="1"/>
    <xf numFmtId="2" fontId="6" fillId="3" borderId="19" xfId="0" applyNumberFormat="1" applyFont="1" applyFill="1" applyBorder="1"/>
    <xf numFmtId="0" fontId="6" fillId="6" borderId="3" xfId="0" applyFont="1" applyFill="1" applyBorder="1" applyAlignment="1">
      <alignment wrapText="1"/>
    </xf>
    <xf numFmtId="2" fontId="6" fillId="6" borderId="7" xfId="0" applyNumberFormat="1" applyFont="1" applyFill="1" applyBorder="1"/>
    <xf numFmtId="2" fontId="6" fillId="6" borderId="11" xfId="0" applyNumberFormat="1" applyFont="1" applyFill="1" applyBorder="1"/>
    <xf numFmtId="4" fontId="6" fillId="6" borderId="17" xfId="0" applyNumberFormat="1" applyFont="1" applyFill="1" applyBorder="1"/>
    <xf numFmtId="4" fontId="6" fillId="6" borderId="11" xfId="0" applyNumberFormat="1" applyFont="1" applyFill="1" applyBorder="1"/>
    <xf numFmtId="0" fontId="6" fillId="6" borderId="11" xfId="0" applyFont="1" applyFill="1" applyBorder="1"/>
    <xf numFmtId="0" fontId="6" fillId="6" borderId="20" xfId="0" applyFont="1" applyFill="1" applyBorder="1"/>
  </cellXfs>
  <cellStyles count="208">
    <cellStyle name="Hypertextový odkaz" xfId="2" builtinId="8" hidden="1"/>
    <cellStyle name="Hypertextový odkaz" xfId="4" builtinId="8" hidden="1"/>
    <cellStyle name="Hypertextový odkaz" xfId="6" builtinId="8" hidden="1"/>
    <cellStyle name="Hypertextový odkaz" xfId="8" builtinId="8" hidden="1"/>
    <cellStyle name="Hypertextový odkaz" xfId="10" builtinId="8" hidden="1"/>
    <cellStyle name="Hypertextový odkaz" xfId="12" builtinId="8" hidden="1"/>
    <cellStyle name="Hypertextový odkaz" xfId="14" builtinId="8" hidden="1"/>
    <cellStyle name="Hypertextový odkaz" xfId="16" builtinId="8" hidden="1"/>
    <cellStyle name="Hypertextový odkaz" xfId="18" builtinId="8" hidden="1"/>
    <cellStyle name="Hypertextový odkaz" xfId="20" builtinId="8" hidden="1"/>
    <cellStyle name="Hypertextový odkaz" xfId="22" builtinId="8" hidden="1"/>
    <cellStyle name="Hypertextový odkaz" xfId="24" builtinId="8" hidden="1"/>
    <cellStyle name="Hypertextový odkaz" xfId="26" builtinId="8" hidden="1"/>
    <cellStyle name="Hypertextový odkaz" xfId="28" builtinId="8" hidden="1"/>
    <cellStyle name="Hypertextový odkaz" xfId="30" builtinId="8" hidden="1"/>
    <cellStyle name="Hypertextový odkaz" xfId="32" builtinId="8" hidden="1"/>
    <cellStyle name="Hypertextový odkaz" xfId="34" builtinId="8" hidden="1"/>
    <cellStyle name="Hypertextový odkaz" xfId="36" builtinId="8" hidden="1"/>
    <cellStyle name="Hypertextový odkaz" xfId="38" builtinId="8" hidden="1"/>
    <cellStyle name="Hypertextový odkaz" xfId="40" builtinId="8" hidden="1"/>
    <cellStyle name="Hypertextový odkaz" xfId="42" builtinId="8" hidden="1"/>
    <cellStyle name="Hypertextový odkaz" xfId="44" builtinId="8" hidden="1"/>
    <cellStyle name="Hypertextový odkaz" xfId="46" builtinId="8" hidden="1"/>
    <cellStyle name="Hypertextový odkaz" xfId="48" builtinId="8" hidden="1"/>
    <cellStyle name="Hypertextový odkaz" xfId="50" builtinId="8" hidden="1"/>
    <cellStyle name="Hypertextový odkaz" xfId="52" builtinId="8" hidden="1"/>
    <cellStyle name="Hypertextový odkaz" xfId="54" builtinId="8" hidden="1"/>
    <cellStyle name="Hypertextový odkaz" xfId="56" builtinId="8" hidden="1"/>
    <cellStyle name="Hypertextový odkaz" xfId="58" builtinId="8" hidden="1"/>
    <cellStyle name="Hypertextový odkaz" xfId="60" builtinId="8" hidden="1"/>
    <cellStyle name="Hypertextový odkaz" xfId="62" builtinId="8" hidden="1"/>
    <cellStyle name="Hypertextový odkaz" xfId="64" builtinId="8" hidden="1"/>
    <cellStyle name="Hypertextový odkaz" xfId="66" builtinId="8" hidden="1"/>
    <cellStyle name="Hypertextový odkaz" xfId="68" builtinId="8" hidden="1"/>
    <cellStyle name="Hypertextový odkaz" xfId="70" builtinId="8" hidden="1"/>
    <cellStyle name="Hypertextový odkaz" xfId="72" builtinId="8" hidden="1"/>
    <cellStyle name="Hypertextový odkaz" xfId="74" builtinId="8" hidden="1"/>
    <cellStyle name="Hypertextový odkaz" xfId="76" builtinId="8" hidden="1"/>
    <cellStyle name="Hypertextový odkaz" xfId="78" builtinId="8" hidden="1"/>
    <cellStyle name="Hypertextový odkaz" xfId="80" builtinId="8" hidden="1"/>
    <cellStyle name="Hypertextový odkaz" xfId="82" builtinId="8" hidden="1"/>
    <cellStyle name="Hypertextový odkaz" xfId="84" builtinId="8" hidden="1"/>
    <cellStyle name="Hypertextový odkaz" xfId="86" builtinId="8" hidden="1"/>
    <cellStyle name="Hypertextový odkaz" xfId="88" builtinId="8" hidden="1"/>
    <cellStyle name="Hypertextový odkaz" xfId="90" builtinId="8" hidden="1"/>
    <cellStyle name="Hypertextový odkaz" xfId="92" builtinId="8" hidden="1"/>
    <cellStyle name="Hypertextový odkaz" xfId="94" builtinId="8" hidden="1"/>
    <cellStyle name="Hypertextový odkaz" xfId="96" builtinId="8" hidden="1"/>
    <cellStyle name="Hypertextový odkaz" xfId="98" builtinId="8" hidden="1"/>
    <cellStyle name="Hypertextový odkaz" xfId="100" builtinId="8" hidden="1"/>
    <cellStyle name="Hypertextový odkaz" xfId="102" builtinId="8" hidden="1"/>
    <cellStyle name="Hypertextový odkaz" xfId="104" builtinId="8" hidden="1"/>
    <cellStyle name="Hypertextový odkaz" xfId="106" builtinId="8" hidden="1"/>
    <cellStyle name="Hypertextový odkaz" xfId="108" builtinId="8" hidden="1"/>
    <cellStyle name="Hypertextový odkaz" xfId="110" builtinId="8" hidden="1"/>
    <cellStyle name="Hypertextový odkaz" xfId="112" builtinId="8" hidden="1"/>
    <cellStyle name="Hypertextový odkaz" xfId="114" builtinId="8" hidden="1"/>
    <cellStyle name="Hypertextový odkaz" xfId="116" builtinId="8" hidden="1"/>
    <cellStyle name="Hypertextový odkaz" xfId="118" builtinId="8" hidden="1"/>
    <cellStyle name="Hypertextový odkaz" xfId="120" builtinId="8" hidden="1"/>
    <cellStyle name="Hypertextový odkaz" xfId="122" builtinId="8" hidden="1"/>
    <cellStyle name="Hypertextový odkaz" xfId="124" builtinId="8" hidden="1"/>
    <cellStyle name="Hypertextový odkaz" xfId="126" builtinId="8" hidden="1"/>
    <cellStyle name="Hypertextový odkaz" xfId="128" builtinId="8" hidden="1"/>
    <cellStyle name="Hypertextový odkaz" xfId="130" builtinId="8" hidden="1"/>
    <cellStyle name="Hypertextový odkaz" xfId="132" builtinId="8" hidden="1"/>
    <cellStyle name="Hypertextový odkaz" xfId="134" builtinId="8" hidden="1"/>
    <cellStyle name="Hypertextový odkaz" xfId="136" builtinId="8" hidden="1"/>
    <cellStyle name="Hypertextový odkaz" xfId="138" builtinId="8" hidden="1"/>
    <cellStyle name="Hypertextový odkaz" xfId="140" builtinId="8" hidden="1"/>
    <cellStyle name="Hypertextový odkaz" xfId="142" builtinId="8" hidden="1"/>
    <cellStyle name="Hypertextový odkaz" xfId="144" builtinId="8" hidden="1"/>
    <cellStyle name="Hypertextový odkaz" xfId="146" builtinId="8" hidden="1"/>
    <cellStyle name="Hypertextový odkaz" xfId="148" builtinId="8" hidden="1"/>
    <cellStyle name="Hypertextový odkaz" xfId="150" builtinId="8" hidden="1"/>
    <cellStyle name="Hypertextový odkaz" xfId="152" builtinId="8" hidden="1"/>
    <cellStyle name="Hypertextový odkaz" xfId="154" builtinId="8" hidden="1"/>
    <cellStyle name="Hypertextový odkaz" xfId="156" builtinId="8" hidden="1"/>
    <cellStyle name="Hypertextový odkaz" xfId="158" builtinId="8" hidden="1"/>
    <cellStyle name="Hypertextový odkaz" xfId="160" builtinId="8" hidden="1"/>
    <cellStyle name="Hypertextový odkaz" xfId="162" builtinId="8" hidden="1"/>
    <cellStyle name="Hypertextový odkaz" xfId="164" builtinId="8" hidden="1"/>
    <cellStyle name="Hypertextový odkaz" xfId="166" builtinId="8" hidden="1"/>
    <cellStyle name="Hypertextový odkaz" xfId="168" builtinId="8" hidden="1"/>
    <cellStyle name="Hypertextový odkaz" xfId="170" builtinId="8" hidden="1"/>
    <cellStyle name="Hypertextový odkaz" xfId="172" builtinId="8" hidden="1"/>
    <cellStyle name="Hypertextový odkaz" xfId="174" builtinId="8" hidden="1"/>
    <cellStyle name="Hypertextový odkaz" xfId="176" builtinId="8" hidden="1"/>
    <cellStyle name="Hypertextový odkaz" xfId="178" builtinId="8" hidden="1"/>
    <cellStyle name="Hypertextový odkaz" xfId="180" builtinId="8" hidden="1"/>
    <cellStyle name="Hypertextový odkaz" xfId="182" builtinId="8" hidden="1"/>
    <cellStyle name="Hypertextový odkaz" xfId="184" builtinId="8" hidden="1"/>
    <cellStyle name="Hypertextový odkaz" xfId="186" builtinId="8" hidden="1"/>
    <cellStyle name="Hypertextový odkaz" xfId="188" builtinId="8" hidden="1"/>
    <cellStyle name="Hypertextový odkaz" xfId="190" builtinId="8" hidden="1"/>
    <cellStyle name="Hypertextový odkaz" xfId="192" builtinId="8" hidden="1"/>
    <cellStyle name="Hypertextový odkaz" xfId="194" builtinId="8" hidden="1"/>
    <cellStyle name="Hypertextový odkaz" xfId="196" builtinId="8" hidden="1"/>
    <cellStyle name="Hypertextový odkaz" xfId="198" builtinId="8" hidden="1"/>
    <cellStyle name="Hypertextový odkaz" xfId="200" builtinId="8" hidden="1"/>
    <cellStyle name="Hypertextový odkaz" xfId="202" builtinId="8" hidden="1"/>
    <cellStyle name="Hypertextový odkaz" xfId="204" builtinId="8" hidden="1"/>
    <cellStyle name="Hypertextový odkaz" xfId="206" builtinId="8" hidden="1"/>
    <cellStyle name="Normální" xfId="0" builtinId="0"/>
    <cellStyle name="Použitý hypertextový odkaz" xfId="3" builtinId="9" hidden="1"/>
    <cellStyle name="Použitý hypertextový odkaz" xfId="5" builtinId="9" hidden="1"/>
    <cellStyle name="Použitý hypertextový odkaz" xfId="7" builtinId="9" hidden="1"/>
    <cellStyle name="Použitý hypertextový odkaz" xfId="9" builtinId="9" hidden="1"/>
    <cellStyle name="Použitý hypertextový odkaz" xfId="11" builtinId="9" hidden="1"/>
    <cellStyle name="Použitý hypertextový odkaz" xfId="13" builtinId="9" hidden="1"/>
    <cellStyle name="Použitý hypertextový odkaz" xfId="15" builtinId="9" hidden="1"/>
    <cellStyle name="Použitý hypertextový odkaz" xfId="17" builtinId="9" hidden="1"/>
    <cellStyle name="Použitý hypertextový odkaz" xfId="19" builtinId="9" hidden="1"/>
    <cellStyle name="Použitý hypertextový odkaz" xfId="21" builtinId="9" hidden="1"/>
    <cellStyle name="Použitý hypertextový odkaz" xfId="23" builtinId="9" hidden="1"/>
    <cellStyle name="Použitý hypertextový odkaz" xfId="25" builtinId="9" hidden="1"/>
    <cellStyle name="Použitý hypertextový odkaz" xfId="27" builtinId="9" hidden="1"/>
    <cellStyle name="Použitý hypertextový odkaz" xfId="29" builtinId="9" hidden="1"/>
    <cellStyle name="Použitý hypertextový odkaz" xfId="31" builtinId="9" hidden="1"/>
    <cellStyle name="Použitý hypertextový odkaz" xfId="33" builtinId="9" hidden="1"/>
    <cellStyle name="Použitý hypertextový odkaz" xfId="35" builtinId="9" hidden="1"/>
    <cellStyle name="Použitý hypertextový odkaz" xfId="37" builtinId="9" hidden="1"/>
    <cellStyle name="Použitý hypertextový odkaz" xfId="39" builtinId="9" hidden="1"/>
    <cellStyle name="Použitý hypertextový odkaz" xfId="41" builtinId="9" hidden="1"/>
    <cellStyle name="Použitý hypertextový odkaz" xfId="43" builtinId="9" hidden="1"/>
    <cellStyle name="Použitý hypertextový odkaz" xfId="45" builtinId="9" hidden="1"/>
    <cellStyle name="Použitý hypertextový odkaz" xfId="47" builtinId="9" hidden="1"/>
    <cellStyle name="Použitý hypertextový odkaz" xfId="49" builtinId="9" hidden="1"/>
    <cellStyle name="Použitý hypertextový odkaz" xfId="51" builtinId="9" hidden="1"/>
    <cellStyle name="Použitý hypertextový odkaz" xfId="53" builtinId="9" hidden="1"/>
    <cellStyle name="Použitý hypertextový odkaz" xfId="55" builtinId="9" hidden="1"/>
    <cellStyle name="Použitý hypertextový odkaz" xfId="57" builtinId="9" hidden="1"/>
    <cellStyle name="Použitý hypertextový odkaz" xfId="59" builtinId="9" hidden="1"/>
    <cellStyle name="Použitý hypertextový odkaz" xfId="61" builtinId="9" hidden="1"/>
    <cellStyle name="Použitý hypertextový odkaz" xfId="63" builtinId="9" hidden="1"/>
    <cellStyle name="Použitý hypertextový odkaz" xfId="65" builtinId="9" hidden="1"/>
    <cellStyle name="Použitý hypertextový odkaz" xfId="67" builtinId="9" hidden="1"/>
    <cellStyle name="Použitý hypertextový odkaz" xfId="69" builtinId="9" hidden="1"/>
    <cellStyle name="Použitý hypertextový odkaz" xfId="71" builtinId="9" hidden="1"/>
    <cellStyle name="Použitý hypertextový odkaz" xfId="73" builtinId="9" hidden="1"/>
    <cellStyle name="Použitý hypertextový odkaz" xfId="75" builtinId="9" hidden="1"/>
    <cellStyle name="Použitý hypertextový odkaz" xfId="77" builtinId="9" hidden="1"/>
    <cellStyle name="Použitý hypertextový odkaz" xfId="79" builtinId="9" hidden="1"/>
    <cellStyle name="Použitý hypertextový odkaz" xfId="81" builtinId="9" hidden="1"/>
    <cellStyle name="Použitý hypertextový odkaz" xfId="83" builtinId="9" hidden="1"/>
    <cellStyle name="Použitý hypertextový odkaz" xfId="85" builtinId="9" hidden="1"/>
    <cellStyle name="Použitý hypertextový odkaz" xfId="87" builtinId="9" hidden="1"/>
    <cellStyle name="Použitý hypertextový odkaz" xfId="89" builtinId="9" hidden="1"/>
    <cellStyle name="Použitý hypertextový odkaz" xfId="91" builtinId="9" hidden="1"/>
    <cellStyle name="Použitý hypertextový odkaz" xfId="93" builtinId="9" hidden="1"/>
    <cellStyle name="Použitý hypertextový odkaz" xfId="95" builtinId="9" hidden="1"/>
    <cellStyle name="Použitý hypertextový odkaz" xfId="97" builtinId="9" hidden="1"/>
    <cellStyle name="Použitý hypertextový odkaz" xfId="99" builtinId="9" hidden="1"/>
    <cellStyle name="Použitý hypertextový odkaz" xfId="101" builtinId="9" hidden="1"/>
    <cellStyle name="Použitý hypertextový odkaz" xfId="103" builtinId="9" hidden="1"/>
    <cellStyle name="Použitý hypertextový odkaz" xfId="105" builtinId="9" hidden="1"/>
    <cellStyle name="Použitý hypertextový odkaz" xfId="107" builtinId="9" hidden="1"/>
    <cellStyle name="Použitý hypertextový odkaz" xfId="109" builtinId="9" hidden="1"/>
    <cellStyle name="Použitý hypertextový odkaz" xfId="111" builtinId="9" hidden="1"/>
    <cellStyle name="Použitý hypertextový odkaz" xfId="113" builtinId="9" hidden="1"/>
    <cellStyle name="Použitý hypertextový odkaz" xfId="115" builtinId="9" hidden="1"/>
    <cellStyle name="Použitý hypertextový odkaz" xfId="117" builtinId="9" hidden="1"/>
    <cellStyle name="Použitý hypertextový odkaz" xfId="119" builtinId="9" hidden="1"/>
    <cellStyle name="Použitý hypertextový odkaz" xfId="121" builtinId="9" hidden="1"/>
    <cellStyle name="Použitý hypertextový odkaz" xfId="123" builtinId="9" hidden="1"/>
    <cellStyle name="Použitý hypertextový odkaz" xfId="125" builtinId="9" hidden="1"/>
    <cellStyle name="Použitý hypertextový odkaz" xfId="127" builtinId="9" hidden="1"/>
    <cellStyle name="Použitý hypertextový odkaz" xfId="129" builtinId="9" hidden="1"/>
    <cellStyle name="Použitý hypertextový odkaz" xfId="131" builtinId="9" hidden="1"/>
    <cellStyle name="Použitý hypertextový odkaz" xfId="133" builtinId="9" hidden="1"/>
    <cellStyle name="Použitý hypertextový odkaz" xfId="135" builtinId="9" hidden="1"/>
    <cellStyle name="Použitý hypertextový odkaz" xfId="137" builtinId="9" hidden="1"/>
    <cellStyle name="Použitý hypertextový odkaz" xfId="139" builtinId="9" hidden="1"/>
    <cellStyle name="Použitý hypertextový odkaz" xfId="141" builtinId="9" hidden="1"/>
    <cellStyle name="Použitý hypertextový odkaz" xfId="143" builtinId="9" hidden="1"/>
    <cellStyle name="Použitý hypertextový odkaz" xfId="145" builtinId="9" hidden="1"/>
    <cellStyle name="Použitý hypertextový odkaz" xfId="147" builtinId="9" hidden="1"/>
    <cellStyle name="Použitý hypertextový odkaz" xfId="149" builtinId="9" hidden="1"/>
    <cellStyle name="Použitý hypertextový odkaz" xfId="151" builtinId="9" hidden="1"/>
    <cellStyle name="Použitý hypertextový odkaz" xfId="153" builtinId="9" hidden="1"/>
    <cellStyle name="Použitý hypertextový odkaz" xfId="155" builtinId="9" hidden="1"/>
    <cellStyle name="Použitý hypertextový odkaz" xfId="157" builtinId="9" hidden="1"/>
    <cellStyle name="Použitý hypertextový odkaz" xfId="159" builtinId="9" hidden="1"/>
    <cellStyle name="Použitý hypertextový odkaz" xfId="161" builtinId="9" hidden="1"/>
    <cellStyle name="Použitý hypertextový odkaz" xfId="163" builtinId="9" hidden="1"/>
    <cellStyle name="Použitý hypertextový odkaz" xfId="165" builtinId="9" hidden="1"/>
    <cellStyle name="Použitý hypertextový odkaz" xfId="167" builtinId="9" hidden="1"/>
    <cellStyle name="Použitý hypertextový odkaz" xfId="169" builtinId="9" hidden="1"/>
    <cellStyle name="Použitý hypertextový odkaz" xfId="171" builtinId="9" hidden="1"/>
    <cellStyle name="Použitý hypertextový odkaz" xfId="173" builtinId="9" hidden="1"/>
    <cellStyle name="Použitý hypertextový odkaz" xfId="175" builtinId="9" hidden="1"/>
    <cellStyle name="Použitý hypertextový odkaz" xfId="177" builtinId="9" hidden="1"/>
    <cellStyle name="Použitý hypertextový odkaz" xfId="179" builtinId="9" hidden="1"/>
    <cellStyle name="Použitý hypertextový odkaz" xfId="181" builtinId="9" hidden="1"/>
    <cellStyle name="Použitý hypertextový odkaz" xfId="183" builtinId="9" hidden="1"/>
    <cellStyle name="Použitý hypertextový odkaz" xfId="185" builtinId="9" hidden="1"/>
    <cellStyle name="Použitý hypertextový odkaz" xfId="187" builtinId="9" hidden="1"/>
    <cellStyle name="Použitý hypertextový odkaz" xfId="189" builtinId="9" hidden="1"/>
    <cellStyle name="Použitý hypertextový odkaz" xfId="191" builtinId="9" hidden="1"/>
    <cellStyle name="Použitý hypertextový odkaz" xfId="193" builtinId="9" hidden="1"/>
    <cellStyle name="Použitý hypertextový odkaz" xfId="195" builtinId="9" hidden="1"/>
    <cellStyle name="Použitý hypertextový odkaz" xfId="197" builtinId="9" hidden="1"/>
    <cellStyle name="Použitý hypertextový odkaz" xfId="199" builtinId="9" hidden="1"/>
    <cellStyle name="Použitý hypertextový odkaz" xfId="201" builtinId="9" hidden="1"/>
    <cellStyle name="Použitý hypertextový odkaz" xfId="203" builtinId="9" hidden="1"/>
    <cellStyle name="Použitý hypertextový odkaz" xfId="205" builtinId="9" hidden="1"/>
    <cellStyle name="Použitý hypertextový odkaz" xfId="207" builtinId="9" hidden="1"/>
    <cellStyle name="Procenta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zoomScale="125" zoomScaleNormal="125" zoomScalePageLayoutView="125" workbookViewId="0">
      <selection activeCell="K21" sqref="K21"/>
    </sheetView>
  </sheetViews>
  <sheetFormatPr defaultColWidth="11" defaultRowHeight="15.75"/>
  <cols>
    <col min="1" max="1" width="6.875" customWidth="1"/>
    <col min="2" max="3" width="8.5" customWidth="1"/>
    <col min="4" max="4" width="6.875" customWidth="1"/>
    <col min="5" max="5" width="7.5" customWidth="1"/>
    <col min="6" max="6" width="7.125" customWidth="1"/>
    <col min="7" max="7" width="6" customWidth="1"/>
    <col min="8" max="8" width="5.625" customWidth="1"/>
    <col min="9" max="9" width="5.875" customWidth="1"/>
    <col min="10" max="10" width="6.375" customWidth="1"/>
    <col min="11" max="11" width="6.125" customWidth="1"/>
    <col min="12" max="12" width="7.625" customWidth="1"/>
    <col min="13" max="13" width="7.5" customWidth="1"/>
    <col min="14" max="15" width="5.625" customWidth="1"/>
    <col min="16" max="16" width="6.5" customWidth="1"/>
    <col min="17" max="18" width="6.375" customWidth="1"/>
    <col min="19" max="19" width="6.625" customWidth="1"/>
    <col min="20" max="20" width="7" customWidth="1"/>
    <col min="21" max="21" width="11.875" customWidth="1"/>
    <col min="22" max="22" width="12.125" customWidth="1"/>
    <col min="23" max="23" width="14.125" customWidth="1"/>
    <col min="24" max="24" width="13.5" customWidth="1"/>
  </cols>
  <sheetData>
    <row r="1" spans="1:22" ht="45" customHeight="1" thickBot="1">
      <c r="A1" s="3" t="s">
        <v>0</v>
      </c>
      <c r="B1" s="4" t="s">
        <v>1</v>
      </c>
      <c r="C1" s="7" t="s">
        <v>3</v>
      </c>
      <c r="D1" s="5" t="s">
        <v>2</v>
      </c>
      <c r="E1" s="6" t="s">
        <v>4</v>
      </c>
      <c r="F1" s="5" t="s">
        <v>5</v>
      </c>
      <c r="G1" s="7" t="s">
        <v>43</v>
      </c>
      <c r="H1" s="8" t="s">
        <v>6</v>
      </c>
      <c r="I1" s="9" t="s">
        <v>7</v>
      </c>
      <c r="J1" s="10" t="s">
        <v>47</v>
      </c>
      <c r="K1" s="11" t="s">
        <v>36</v>
      </c>
      <c r="L1" s="12" t="s">
        <v>59</v>
      </c>
      <c r="M1" s="13" t="s">
        <v>68</v>
      </c>
      <c r="N1" s="13" t="s">
        <v>62</v>
      </c>
      <c r="O1" s="13" t="s">
        <v>63</v>
      </c>
      <c r="P1" s="79" t="s">
        <v>42</v>
      </c>
      <c r="Q1" s="14" t="s">
        <v>48</v>
      </c>
      <c r="R1" s="14" t="s">
        <v>61</v>
      </c>
      <c r="S1" s="2"/>
      <c r="T1" s="2"/>
      <c r="U1" s="2"/>
      <c r="V1" s="2"/>
    </row>
    <row r="2" spans="1:22">
      <c r="A2" s="15" t="s">
        <v>70</v>
      </c>
      <c r="B2" s="16" t="s">
        <v>8</v>
      </c>
      <c r="C2" s="18" t="s">
        <v>73</v>
      </c>
      <c r="D2" s="17">
        <v>51.573999999999998</v>
      </c>
      <c r="E2" s="19">
        <v>94.655000000000001</v>
      </c>
      <c r="F2" s="20">
        <v>342</v>
      </c>
      <c r="G2" s="20">
        <v>342</v>
      </c>
      <c r="H2" s="21">
        <f>D2/D17*100</f>
        <v>5.21668237854984</v>
      </c>
      <c r="I2" s="21">
        <f>E2/E17*100</f>
        <v>2.1303713920076923</v>
      </c>
      <c r="J2" s="21">
        <f>G2/G17*100</f>
        <v>1.6966810537282333</v>
      </c>
      <c r="K2" s="21">
        <f t="shared" ref="K2:K14" si="0">0.4*H2+0.3*I2+0.3*J2</f>
        <v>3.2347886851407139</v>
      </c>
      <c r="L2" s="21">
        <f t="shared" ref="L2:L14" si="1">15.25*K2/100</f>
        <v>0.49330527448395883</v>
      </c>
      <c r="M2" s="22">
        <f>0.9*0.7</f>
        <v>0.63</v>
      </c>
      <c r="N2" s="22">
        <f t="shared" ref="N2:N14" si="2">(15.25-10.67)*K2/100</f>
        <v>0.14815332177944471</v>
      </c>
      <c r="O2" s="22">
        <f t="shared" ref="O2:O14" si="3">0.7*M2</f>
        <v>0.44099999999999995</v>
      </c>
      <c r="P2" s="80">
        <f t="shared" ref="P2:P14" si="4">N2+O2</f>
        <v>0.58915332177944468</v>
      </c>
      <c r="Q2" s="23">
        <v>0.2</v>
      </c>
      <c r="R2" s="24">
        <v>0.217</v>
      </c>
      <c r="S2" s="1"/>
      <c r="T2" s="1"/>
      <c r="U2" s="1"/>
      <c r="V2" s="1"/>
    </row>
    <row r="3" spans="1:22">
      <c r="A3" s="25" t="s">
        <v>9</v>
      </c>
      <c r="B3" s="26" t="s">
        <v>10</v>
      </c>
      <c r="C3" s="28" t="s">
        <v>11</v>
      </c>
      <c r="D3" s="27">
        <v>44.635000000000005</v>
      </c>
      <c r="E3" s="29">
        <v>328.22699999999998</v>
      </c>
      <c r="F3" s="30">
        <v>925</v>
      </c>
      <c r="G3" s="30">
        <v>925</v>
      </c>
      <c r="H3" s="31">
        <f>D3/D17*100</f>
        <v>4.5148062583195436</v>
      </c>
      <c r="I3" s="31">
        <f>E3/E17*100</f>
        <v>7.387305592779132</v>
      </c>
      <c r="J3" s="31">
        <f>G3/G17*100</f>
        <v>4.5889765342064788</v>
      </c>
      <c r="K3" s="31">
        <f t="shared" si="0"/>
        <v>5.3988071414235002</v>
      </c>
      <c r="L3" s="31">
        <f t="shared" si="1"/>
        <v>0.8233180890670837</v>
      </c>
      <c r="M3" s="32">
        <v>1.25</v>
      </c>
      <c r="N3" s="32">
        <f t="shared" si="2"/>
        <v>0.24726536707719632</v>
      </c>
      <c r="O3" s="32">
        <f t="shared" si="3"/>
        <v>0.875</v>
      </c>
      <c r="P3" s="81">
        <f t="shared" si="4"/>
        <v>1.1222653670771963</v>
      </c>
      <c r="Q3" s="33">
        <v>1.33</v>
      </c>
      <c r="R3" s="34">
        <v>1.653</v>
      </c>
      <c r="S3" s="1"/>
      <c r="T3" s="1"/>
      <c r="U3" s="1"/>
      <c r="V3" s="1"/>
    </row>
    <row r="4" spans="1:22">
      <c r="A4" s="25" t="s">
        <v>12</v>
      </c>
      <c r="B4" s="26" t="s">
        <v>13</v>
      </c>
      <c r="C4" s="35" t="s">
        <v>72</v>
      </c>
      <c r="D4" s="27">
        <v>53.259</v>
      </c>
      <c r="E4" s="29">
        <v>338.04300000000001</v>
      </c>
      <c r="F4" s="30">
        <v>1009</v>
      </c>
      <c r="G4" s="30">
        <v>925</v>
      </c>
      <c r="H4" s="36">
        <f>D4/D17*100</f>
        <v>5.3871192228484492</v>
      </c>
      <c r="I4" s="36">
        <f>E4/E17*100</f>
        <v>7.6082313292320141</v>
      </c>
      <c r="J4" s="31">
        <f>G4/G17*100</f>
        <v>4.5889765342064788</v>
      </c>
      <c r="K4" s="21">
        <f t="shared" si="0"/>
        <v>5.8140100481709283</v>
      </c>
      <c r="L4" s="21">
        <f t="shared" si="1"/>
        <v>0.88663653234606654</v>
      </c>
      <c r="M4" s="32">
        <v>1.25</v>
      </c>
      <c r="N4" s="22">
        <f t="shared" si="2"/>
        <v>0.26628166020622851</v>
      </c>
      <c r="O4" s="22">
        <f t="shared" si="3"/>
        <v>0.875</v>
      </c>
      <c r="P4" s="80">
        <f t="shared" si="4"/>
        <v>1.1412816602062286</v>
      </c>
      <c r="Q4" s="32">
        <v>1.22</v>
      </c>
      <c r="R4" s="40">
        <v>1.2090000000000001</v>
      </c>
      <c r="S4" s="1"/>
      <c r="T4" s="1"/>
      <c r="U4" s="1"/>
      <c r="V4" s="1"/>
    </row>
    <row r="5" spans="1:22">
      <c r="A5" s="25" t="s">
        <v>69</v>
      </c>
      <c r="B5" s="26" t="s">
        <v>44</v>
      </c>
      <c r="C5" s="35" t="s">
        <v>11</v>
      </c>
      <c r="D5" s="27">
        <v>85.147999999999996</v>
      </c>
      <c r="E5" s="29">
        <v>340.12599999999998</v>
      </c>
      <c r="F5" s="30">
        <v>876</v>
      </c>
      <c r="G5" s="30">
        <v>960</v>
      </c>
      <c r="H5" s="38">
        <f>D5/D17*100</f>
        <v>8.6126744322480651</v>
      </c>
      <c r="I5" s="36">
        <f>E5/E17*100</f>
        <v>7.655112778807335</v>
      </c>
      <c r="J5" s="31">
        <f>G5/G17*100</f>
        <v>4.7626134841494272</v>
      </c>
      <c r="K5" s="21">
        <f t="shared" si="0"/>
        <v>7.170387651786255</v>
      </c>
      <c r="L5" s="21">
        <f t="shared" si="1"/>
        <v>1.0934841168974039</v>
      </c>
      <c r="M5" s="22">
        <f>0.7*0.9</f>
        <v>0.63</v>
      </c>
      <c r="N5" s="22">
        <f t="shared" si="2"/>
        <v>0.32840375445181047</v>
      </c>
      <c r="O5" s="22">
        <f t="shared" si="3"/>
        <v>0.44099999999999995</v>
      </c>
      <c r="P5" s="80">
        <f t="shared" si="4"/>
        <v>0.76940375445181042</v>
      </c>
      <c r="Q5" s="39">
        <v>0.71</v>
      </c>
      <c r="R5" s="37">
        <v>0.59</v>
      </c>
      <c r="S5" s="1"/>
      <c r="T5" s="1"/>
      <c r="U5" s="1"/>
      <c r="V5" s="1"/>
    </row>
    <row r="6" spans="1:22">
      <c r="A6" s="25" t="s">
        <v>14</v>
      </c>
      <c r="B6" s="26" t="s">
        <v>15</v>
      </c>
      <c r="C6" s="35" t="s">
        <v>16</v>
      </c>
      <c r="D6" s="27">
        <v>144.358</v>
      </c>
      <c r="E6" s="29">
        <v>553.56600000000003</v>
      </c>
      <c r="F6" s="30">
        <v>3398</v>
      </c>
      <c r="G6" s="30">
        <v>3246</v>
      </c>
      <c r="H6" s="31">
        <f>D6/D17*100</f>
        <v>14.601734106384958</v>
      </c>
      <c r="I6" s="36">
        <f>E6/E17*100</f>
        <v>12.458942158239186</v>
      </c>
      <c r="J6" s="31">
        <f>G6/G17*100</f>
        <v>16.103586843280247</v>
      </c>
      <c r="K6" s="21">
        <f t="shared" si="0"/>
        <v>14.409452343009814</v>
      </c>
      <c r="L6" s="21">
        <f t="shared" si="1"/>
        <v>2.1974414823089967</v>
      </c>
      <c r="M6" s="22">
        <f>2.2*0.9</f>
        <v>1.9800000000000002</v>
      </c>
      <c r="N6" s="22">
        <f t="shared" si="2"/>
        <v>0.65995291730984951</v>
      </c>
      <c r="O6" s="22">
        <f t="shared" si="3"/>
        <v>1.3860000000000001</v>
      </c>
      <c r="P6" s="80">
        <f t="shared" si="4"/>
        <v>2.0459529173098496</v>
      </c>
      <c r="Q6" s="41">
        <v>1.84</v>
      </c>
      <c r="R6" s="37">
        <v>1.6339999999999999</v>
      </c>
      <c r="S6" s="1"/>
      <c r="T6" s="1"/>
      <c r="U6" s="1"/>
      <c r="V6" s="1"/>
    </row>
    <row r="7" spans="1:22">
      <c r="A7" s="25" t="s">
        <v>17</v>
      </c>
      <c r="B7" s="26" t="s">
        <v>18</v>
      </c>
      <c r="C7" s="35" t="s">
        <v>41</v>
      </c>
      <c r="D7" s="27">
        <v>53.758000000000003</v>
      </c>
      <c r="E7" s="29">
        <v>97.36399999999999</v>
      </c>
      <c r="F7" s="30">
        <v>2100</v>
      </c>
      <c r="G7" s="30">
        <v>2100</v>
      </c>
      <c r="H7" s="31">
        <f>D7/D17*100</f>
        <v>5.4375928046318363</v>
      </c>
      <c r="I7" s="31">
        <f>E7/E17*100</f>
        <v>2.1913420338221639</v>
      </c>
      <c r="J7" s="31">
        <f>G7/G17*100</f>
        <v>10.418216996576872</v>
      </c>
      <c r="K7" s="21">
        <f t="shared" si="0"/>
        <v>5.9579048309724456</v>
      </c>
      <c r="L7" s="21">
        <f t="shared" si="1"/>
        <v>0.90858048672329805</v>
      </c>
      <c r="M7" s="22">
        <v>0.7</v>
      </c>
      <c r="N7" s="22">
        <f t="shared" si="2"/>
        <v>0.27287204125853803</v>
      </c>
      <c r="O7" s="22">
        <f t="shared" si="3"/>
        <v>0.48999999999999994</v>
      </c>
      <c r="P7" s="80">
        <f t="shared" si="4"/>
        <v>0.76287204125853791</v>
      </c>
      <c r="Q7" s="41">
        <v>0.5</v>
      </c>
      <c r="R7" s="37">
        <v>0.36299999999999999</v>
      </c>
      <c r="S7" s="1"/>
      <c r="T7" s="1"/>
      <c r="U7" s="1"/>
      <c r="V7" s="1"/>
    </row>
    <row r="8" spans="1:22">
      <c r="A8" s="26" t="s">
        <v>39</v>
      </c>
      <c r="B8" s="26" t="s">
        <v>40</v>
      </c>
      <c r="C8" s="35" t="s">
        <v>74</v>
      </c>
      <c r="D8" s="27">
        <v>73.703999999999994</v>
      </c>
      <c r="E8" s="29">
        <v>125.851</v>
      </c>
      <c r="F8" s="30">
        <v>2214</v>
      </c>
      <c r="G8" s="30">
        <v>2214</v>
      </c>
      <c r="H8" s="31">
        <f>D8/D17*100</f>
        <v>7.4551199834924056</v>
      </c>
      <c r="I8" s="21">
        <f>E8/E17*100</f>
        <v>2.8324903074909944</v>
      </c>
      <c r="J8" s="31">
        <f>G8/G17*100</f>
        <v>10.983777347819617</v>
      </c>
      <c r="K8" s="21">
        <f t="shared" si="0"/>
        <v>7.126928289990146</v>
      </c>
      <c r="L8" s="21">
        <f t="shared" si="1"/>
        <v>1.0868565642234973</v>
      </c>
      <c r="M8" s="32">
        <v>1.25</v>
      </c>
      <c r="N8" s="22">
        <f t="shared" si="2"/>
        <v>0.32641331568154869</v>
      </c>
      <c r="O8" s="22">
        <f t="shared" si="3"/>
        <v>0.875</v>
      </c>
      <c r="P8" s="80">
        <f t="shared" si="4"/>
        <v>1.2014133156815487</v>
      </c>
      <c r="Q8" s="41">
        <v>0.77</v>
      </c>
      <c r="R8" s="40">
        <v>1.2270000000000001</v>
      </c>
      <c r="S8" s="1"/>
      <c r="T8" s="1"/>
      <c r="U8" s="1"/>
      <c r="V8" s="1"/>
    </row>
    <row r="9" spans="1:22">
      <c r="A9" s="25" t="s">
        <v>19</v>
      </c>
      <c r="B9" s="26" t="s">
        <v>20</v>
      </c>
      <c r="C9" s="35" t="s">
        <v>41</v>
      </c>
      <c r="D9" s="27">
        <v>17.352</v>
      </c>
      <c r="E9" s="29">
        <v>107.221</v>
      </c>
      <c r="F9" s="30">
        <v>-151</v>
      </c>
      <c r="G9" s="30">
        <v>1</v>
      </c>
      <c r="H9" s="31">
        <f>D9/D17*100</f>
        <v>1.7551454731569556</v>
      </c>
      <c r="I9" s="36">
        <f>E9/E17*100</f>
        <v>2.4131905448466195</v>
      </c>
      <c r="J9" s="31">
        <f>G9/G17*100</f>
        <v>4.961055712655653E-3</v>
      </c>
      <c r="K9" s="21">
        <f t="shared" si="0"/>
        <v>1.4275036694305649</v>
      </c>
      <c r="L9" s="21">
        <f t="shared" si="1"/>
        <v>0.21769430958816116</v>
      </c>
      <c r="M9" s="22">
        <f>0.7*0.9</f>
        <v>0.63</v>
      </c>
      <c r="N9" s="22">
        <f t="shared" si="2"/>
        <v>6.5379668059919877E-2</v>
      </c>
      <c r="O9" s="22">
        <f t="shared" si="3"/>
        <v>0.44099999999999995</v>
      </c>
      <c r="P9" s="80">
        <f t="shared" si="4"/>
        <v>0.50637966805991985</v>
      </c>
      <c r="Q9" s="41">
        <v>0.6</v>
      </c>
      <c r="R9" s="42">
        <v>0.73299999999999998</v>
      </c>
      <c r="S9" s="1"/>
      <c r="T9" s="1"/>
      <c r="U9" s="1"/>
      <c r="V9" s="1"/>
    </row>
    <row r="10" spans="1:22">
      <c r="A10" s="25" t="s">
        <v>21</v>
      </c>
      <c r="B10" s="26" t="s">
        <v>22</v>
      </c>
      <c r="C10" s="35" t="s">
        <v>23</v>
      </c>
      <c r="D10" s="27">
        <v>34.581000000000003</v>
      </c>
      <c r="E10" s="29">
        <v>15.625999999999999</v>
      </c>
      <c r="F10" s="30">
        <v>201</v>
      </c>
      <c r="G10" s="30">
        <v>201</v>
      </c>
      <c r="H10" s="31">
        <f>D10/D17*100</f>
        <v>3.4978495624274255</v>
      </c>
      <c r="I10" s="31">
        <f>E10/E17*100</f>
        <v>0.35168964525394536</v>
      </c>
      <c r="J10" s="31">
        <f>G10/G17*100</f>
        <v>0.99717219824378633</v>
      </c>
      <c r="K10" s="21">
        <f t="shared" si="0"/>
        <v>1.8037983780202897</v>
      </c>
      <c r="L10" s="21">
        <f t="shared" si="1"/>
        <v>0.27507925264809419</v>
      </c>
      <c r="M10" s="22">
        <f>1.25*0.9</f>
        <v>1.125</v>
      </c>
      <c r="N10" s="22">
        <f t="shared" si="2"/>
        <v>8.2613965713329268E-2</v>
      </c>
      <c r="O10" s="22">
        <f t="shared" si="3"/>
        <v>0.78749999999999998</v>
      </c>
      <c r="P10" s="80">
        <f t="shared" si="4"/>
        <v>0.87011396571332922</v>
      </c>
      <c r="Q10" s="33">
        <v>1.37</v>
      </c>
      <c r="R10" s="42">
        <v>1.3919999999999999</v>
      </c>
      <c r="S10" s="1"/>
      <c r="T10" s="1"/>
      <c r="U10" s="1"/>
      <c r="V10" s="1"/>
    </row>
    <row r="11" spans="1:22">
      <c r="A11" s="25" t="s">
        <v>24</v>
      </c>
      <c r="B11" s="26" t="s">
        <v>25</v>
      </c>
      <c r="C11" s="35" t="s">
        <v>76</v>
      </c>
      <c r="D11" s="27">
        <v>89.127999999999986</v>
      </c>
      <c r="E11" s="29">
        <v>667.77</v>
      </c>
      <c r="F11" s="30">
        <v>2054</v>
      </c>
      <c r="G11" s="30">
        <v>1989</v>
      </c>
      <c r="H11" s="31">
        <f>D11/D17*100</f>
        <v>9.0152492929652546</v>
      </c>
      <c r="I11" s="36">
        <f>E11/E17*100</f>
        <v>15.029296967312625</v>
      </c>
      <c r="J11" s="31">
        <f>G11/G17*100</f>
        <v>9.8675398124720939</v>
      </c>
      <c r="K11" s="21">
        <f t="shared" si="0"/>
        <v>11.075150751121518</v>
      </c>
      <c r="L11" s="21">
        <f t="shared" si="1"/>
        <v>1.6889604895460315</v>
      </c>
      <c r="M11" s="22">
        <v>0.7</v>
      </c>
      <c r="N11" s="22">
        <f t="shared" si="2"/>
        <v>0.50724190440136552</v>
      </c>
      <c r="O11" s="22">
        <f t="shared" si="3"/>
        <v>0.48999999999999994</v>
      </c>
      <c r="P11" s="80">
        <f t="shared" si="4"/>
        <v>0.9972419044013654</v>
      </c>
      <c r="Q11" s="41">
        <v>0.54</v>
      </c>
      <c r="R11" s="37">
        <v>0.628</v>
      </c>
      <c r="S11" s="1"/>
      <c r="T11" s="1"/>
      <c r="U11" s="1"/>
      <c r="V11" s="1"/>
    </row>
    <row r="12" spans="1:22">
      <c r="A12" s="25" t="s">
        <v>26</v>
      </c>
      <c r="B12" s="26" t="s">
        <v>27</v>
      </c>
      <c r="C12" s="35" t="s">
        <v>28</v>
      </c>
      <c r="D12" s="27">
        <v>163.75300000000001</v>
      </c>
      <c r="E12" s="29">
        <v>1084.6219999999998</v>
      </c>
      <c r="F12" s="30">
        <v>4323</v>
      </c>
      <c r="G12" s="30">
        <v>4388</v>
      </c>
      <c r="H12" s="31">
        <f>D12/D17*100</f>
        <v>16.563527931412573</v>
      </c>
      <c r="I12" s="36">
        <f>E12/E17*100</f>
        <v>24.411258569987499</v>
      </c>
      <c r="J12" s="31">
        <f>G12/G17*100</f>
        <v>21.769112467133006</v>
      </c>
      <c r="K12" s="21">
        <f t="shared" si="0"/>
        <v>20.479522483701182</v>
      </c>
      <c r="L12" s="21">
        <f t="shared" si="1"/>
        <v>3.1231271787644301</v>
      </c>
      <c r="M12" s="22">
        <v>2.2000000000000002</v>
      </c>
      <c r="N12" s="22">
        <f t="shared" si="2"/>
        <v>0.93796212975351412</v>
      </c>
      <c r="O12" s="22">
        <f t="shared" si="3"/>
        <v>1.54</v>
      </c>
      <c r="P12" s="80">
        <f t="shared" si="4"/>
        <v>2.4779621297535144</v>
      </c>
      <c r="Q12" s="41">
        <v>2.09</v>
      </c>
      <c r="R12" s="37">
        <v>2.0049999999999999</v>
      </c>
      <c r="S12" s="1"/>
      <c r="T12" s="1"/>
      <c r="U12" s="1"/>
      <c r="V12" s="1"/>
    </row>
    <row r="13" spans="1:22">
      <c r="A13" s="25" t="s">
        <v>29</v>
      </c>
      <c r="B13" s="26" t="s">
        <v>30</v>
      </c>
      <c r="C13" s="35" t="s">
        <v>75</v>
      </c>
      <c r="D13" s="27">
        <v>63.845999999999997</v>
      </c>
      <c r="E13" s="29">
        <v>210.95800000000003</v>
      </c>
      <c r="F13" s="30">
        <v>885</v>
      </c>
      <c r="G13" s="30">
        <v>885</v>
      </c>
      <c r="H13" s="31">
        <f>D13/D17*100</f>
        <v>6.4579885822486736</v>
      </c>
      <c r="I13" s="36">
        <f>E13/E17*100</f>
        <v>4.7479677578063368</v>
      </c>
      <c r="J13" s="31">
        <f>G13/G17*100</f>
        <v>4.3905343057002524</v>
      </c>
      <c r="K13" s="21">
        <f t="shared" si="0"/>
        <v>5.3247460519514469</v>
      </c>
      <c r="L13" s="21">
        <f t="shared" si="1"/>
        <v>0.81202377292259564</v>
      </c>
      <c r="M13" s="22">
        <v>0.7</v>
      </c>
      <c r="N13" s="22">
        <f t="shared" si="2"/>
        <v>0.24387336917937627</v>
      </c>
      <c r="O13" s="22">
        <f t="shared" si="3"/>
        <v>0.48999999999999994</v>
      </c>
      <c r="P13" s="80">
        <f t="shared" si="4"/>
        <v>0.73387336917937618</v>
      </c>
      <c r="Q13" s="41">
        <v>0.62</v>
      </c>
      <c r="R13" s="40">
        <v>0.68500000000000005</v>
      </c>
      <c r="S13" s="1"/>
      <c r="T13" s="1"/>
      <c r="U13" s="1"/>
      <c r="V13" s="1"/>
    </row>
    <row r="14" spans="1:22" ht="16.5" thickBot="1">
      <c r="A14" s="43" t="s">
        <v>31</v>
      </c>
      <c r="B14" s="44" t="s">
        <v>32</v>
      </c>
      <c r="C14" s="46" t="s">
        <v>33</v>
      </c>
      <c r="D14" s="45">
        <v>113.53999999999999</v>
      </c>
      <c r="E14" s="47">
        <v>479.09300000000002</v>
      </c>
      <c r="F14" s="48">
        <v>1981</v>
      </c>
      <c r="G14" s="48">
        <v>1981</v>
      </c>
      <c r="H14" s="49">
        <f>D14/D17*100</f>
        <v>11.484509971314012</v>
      </c>
      <c r="I14" s="49">
        <f>E14/E17*100</f>
        <v>10.782800922414467</v>
      </c>
      <c r="J14" s="31">
        <f>G14/G17*100</f>
        <v>9.8278513667708491</v>
      </c>
      <c r="K14" s="21">
        <f t="shared" si="0"/>
        <v>10.7769996752812</v>
      </c>
      <c r="L14" s="21">
        <f t="shared" si="1"/>
        <v>1.6434924504803829</v>
      </c>
      <c r="M14" s="50">
        <v>2.2000000000000002</v>
      </c>
      <c r="N14" s="22">
        <f t="shared" si="2"/>
        <v>0.49358658512787895</v>
      </c>
      <c r="O14" s="22">
        <f t="shared" si="3"/>
        <v>1.54</v>
      </c>
      <c r="P14" s="80">
        <f t="shared" si="4"/>
        <v>2.0335865851278792</v>
      </c>
      <c r="Q14" s="78">
        <v>2.3199999999999998</v>
      </c>
      <c r="R14" s="51">
        <v>2.2629999999999999</v>
      </c>
      <c r="S14" s="1"/>
      <c r="T14" s="1"/>
      <c r="U14" s="1"/>
      <c r="V14" s="1"/>
    </row>
    <row r="15" spans="1:22">
      <c r="A15" s="52"/>
      <c r="B15" s="53"/>
      <c r="C15" s="55"/>
      <c r="D15" s="54"/>
      <c r="E15" s="56"/>
      <c r="F15" s="57"/>
      <c r="G15" s="57"/>
      <c r="H15" s="58"/>
      <c r="I15" s="58"/>
      <c r="J15" s="58"/>
      <c r="K15" s="59" t="s">
        <v>37</v>
      </c>
      <c r="L15" s="60">
        <f t="shared" ref="L15:R15" si="5">L5+L6+L9+L10</f>
        <v>3.7836991614426561</v>
      </c>
      <c r="M15" s="60">
        <f t="shared" si="5"/>
        <v>4.3650000000000002</v>
      </c>
      <c r="N15" s="60">
        <f t="shared" ref="N15" si="6">N5+N6+N9+N10</f>
        <v>1.1363503055349091</v>
      </c>
      <c r="O15" s="60">
        <f t="shared" ref="O15" si="7">O5+O6+O9+O10</f>
        <v>3.0554999999999999</v>
      </c>
      <c r="P15" s="82">
        <f t="shared" si="5"/>
        <v>4.191850305534909</v>
      </c>
      <c r="Q15" s="61">
        <f t="shared" si="5"/>
        <v>4.5199999999999996</v>
      </c>
      <c r="R15" s="62">
        <f t="shared" si="5"/>
        <v>4.3490000000000002</v>
      </c>
      <c r="T15" s="1"/>
    </row>
    <row r="16" spans="1:22">
      <c r="A16" s="25"/>
      <c r="B16" s="26"/>
      <c r="C16" s="63"/>
      <c r="D16" s="27"/>
      <c r="E16" s="27"/>
      <c r="F16" s="30"/>
      <c r="G16" s="30"/>
      <c r="H16" s="31"/>
      <c r="I16" s="31"/>
      <c r="J16" s="31"/>
      <c r="K16" s="31"/>
      <c r="L16" s="64"/>
      <c r="M16" s="65"/>
      <c r="N16" s="65"/>
      <c r="O16" s="65"/>
      <c r="P16" s="83"/>
      <c r="Q16" s="65"/>
      <c r="R16" s="66"/>
      <c r="T16" s="1"/>
    </row>
    <row r="17" spans="1:22">
      <c r="A17" s="67" t="s">
        <v>34</v>
      </c>
      <c r="B17" s="68"/>
      <c r="C17" s="28" t="s">
        <v>77</v>
      </c>
      <c r="D17" s="27">
        <f>(D3+D2+D4+D5+D6+D7+D8+D9+D10+D11+D12+D13+D14)</f>
        <v>988.63600000000008</v>
      </c>
      <c r="E17" s="27">
        <f>(E3+E2+E4+E5+E6+E7+E8+E9+E10+E11+E12+E13+E14)</f>
        <v>4443.1219999999994</v>
      </c>
      <c r="F17" s="30">
        <f t="shared" ref="F17:P17" si="8">SUM(F2:F14)</f>
        <v>20157</v>
      </c>
      <c r="G17" s="30">
        <f t="shared" si="8"/>
        <v>20157</v>
      </c>
      <c r="H17" s="31">
        <f t="shared" si="8"/>
        <v>99.999999999999986</v>
      </c>
      <c r="I17" s="31">
        <f t="shared" si="8"/>
        <v>100.00000000000001</v>
      </c>
      <c r="J17" s="31">
        <f t="shared" si="8"/>
        <v>100</v>
      </c>
      <c r="K17" s="31">
        <f t="shared" si="8"/>
        <v>100.00000000000001</v>
      </c>
      <c r="L17" s="64">
        <f t="shared" si="8"/>
        <v>15.25</v>
      </c>
      <c r="M17" s="65">
        <f t="shared" si="8"/>
        <v>15.244999999999997</v>
      </c>
      <c r="N17" s="65">
        <f t="shared" ref="N17" si="9">SUM(N2:N14)</f>
        <v>4.58</v>
      </c>
      <c r="O17" s="65">
        <f t="shared" ref="O17" si="10">SUM(O2:O14)</f>
        <v>10.671500000000002</v>
      </c>
      <c r="P17" s="83">
        <f t="shared" si="8"/>
        <v>15.2515</v>
      </c>
      <c r="Q17" s="65">
        <f t="shared" ref="Q17:R17" si="11">SUM(Q2:Q14)</f>
        <v>14.109999999999998</v>
      </c>
      <c r="R17" s="66">
        <f t="shared" si="11"/>
        <v>14.599</v>
      </c>
      <c r="S17" s="1"/>
      <c r="T17" s="1"/>
      <c r="U17" s="1"/>
      <c r="V17" s="1"/>
    </row>
    <row r="18" spans="1:22">
      <c r="A18" s="25"/>
      <c r="B18" s="26"/>
      <c r="C18" s="26"/>
      <c r="D18" s="26"/>
      <c r="E18" s="26"/>
      <c r="F18" s="69"/>
      <c r="G18" s="69"/>
      <c r="H18" s="26"/>
      <c r="I18" s="26"/>
      <c r="J18" s="26"/>
      <c r="K18" s="26"/>
      <c r="L18" s="26"/>
      <c r="M18" s="70"/>
      <c r="N18" s="70"/>
      <c r="O18" s="70"/>
      <c r="P18" s="84"/>
      <c r="Q18" s="70"/>
      <c r="R18" s="71"/>
    </row>
    <row r="19" spans="1:22" ht="16.5" thickBot="1">
      <c r="A19" s="72"/>
      <c r="B19" s="73"/>
      <c r="C19" s="73"/>
      <c r="D19" s="73"/>
      <c r="E19" s="73"/>
      <c r="F19" s="74" t="s">
        <v>46</v>
      </c>
      <c r="G19" s="74"/>
      <c r="H19" s="75" t="s">
        <v>38</v>
      </c>
      <c r="I19" s="75" t="s">
        <v>35</v>
      </c>
      <c r="J19" s="75" t="s">
        <v>35</v>
      </c>
      <c r="K19" s="73"/>
      <c r="L19" s="73"/>
      <c r="M19" s="76"/>
      <c r="N19" s="76"/>
      <c r="O19" s="76"/>
      <c r="P19" s="85"/>
      <c r="Q19" s="76"/>
      <c r="R19" s="77"/>
    </row>
    <row r="23" spans="1:22">
      <c r="B23" t="s">
        <v>45</v>
      </c>
    </row>
    <row r="24" spans="1:22">
      <c r="C24" t="s">
        <v>49</v>
      </c>
    </row>
    <row r="25" spans="1:22">
      <c r="C25" t="s">
        <v>50</v>
      </c>
    </row>
    <row r="26" spans="1:22">
      <c r="C26" t="s">
        <v>57</v>
      </c>
    </row>
    <row r="27" spans="1:22">
      <c r="C27" t="s">
        <v>58</v>
      </c>
    </row>
    <row r="28" spans="1:22">
      <c r="C28" t="s">
        <v>51</v>
      </c>
    </row>
    <row r="29" spans="1:22">
      <c r="C29" t="s">
        <v>52</v>
      </c>
    </row>
    <row r="30" spans="1:22">
      <c r="C30" t="s">
        <v>53</v>
      </c>
    </row>
    <row r="31" spans="1:22">
      <c r="C31" t="s">
        <v>54</v>
      </c>
    </row>
    <row r="32" spans="1:22">
      <c r="C32" t="s">
        <v>60</v>
      </c>
    </row>
    <row r="33" spans="3:3">
      <c r="C33" t="s">
        <v>64</v>
      </c>
    </row>
    <row r="34" spans="3:3">
      <c r="C34" t="s">
        <v>66</v>
      </c>
    </row>
    <row r="35" spans="3:3">
      <c r="C35" t="s">
        <v>65</v>
      </c>
    </row>
    <row r="36" spans="3:3">
      <c r="C36" t="s">
        <v>55</v>
      </c>
    </row>
    <row r="37" spans="3:3">
      <c r="C37" t="s">
        <v>56</v>
      </c>
    </row>
    <row r="38" spans="3:3">
      <c r="C38" t="s">
        <v>67</v>
      </c>
    </row>
    <row r="39" spans="3:3">
      <c r="C39" t="s">
        <v>71</v>
      </c>
    </row>
  </sheetData>
  <phoneticPr fontId="5" type="noConversion"/>
  <pageMargins left="0.75000000000000011" right="0.75000000000000011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" defaultRowHeight="15.75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Sheet1!Oblast_tisku</vt:lpstr>
    </vt:vector>
  </TitlesOfParts>
  <Company>Institute of Animal Physiology and Genetics, ASCR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Kubelka</dc:creator>
  <cp:lastModifiedBy>a</cp:lastModifiedBy>
  <cp:lastPrinted>2015-12-02T08:31:03Z</cp:lastPrinted>
  <dcterms:created xsi:type="dcterms:W3CDTF">2015-03-06T09:01:22Z</dcterms:created>
  <dcterms:modified xsi:type="dcterms:W3CDTF">2016-02-04T07:47:55Z</dcterms:modified>
</cp:coreProperties>
</file>